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nyaszat\Tozsde\"/>
    </mc:Choice>
  </mc:AlternateContent>
  <xr:revisionPtr revIDLastSave="0" documentId="13_ncr:1_{791266FF-015D-44E3-9AA2-643A78E17AE7}" xr6:coauthVersionLast="47" xr6:coauthVersionMax="47" xr10:uidLastSave="{00000000-0000-0000-0000-000000000000}"/>
  <bookViews>
    <workbookView xWindow="-26085" yWindow="-18330" windowWidth="29040" windowHeight="16440" xr2:uid="{2CECD7C3-0A8B-4857-824D-D1B83BA34C45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H19" i="1"/>
  <c r="H18" i="1"/>
  <c r="H17" i="1"/>
  <c r="H16" i="1"/>
  <c r="H7" i="1"/>
  <c r="H8" i="1"/>
  <c r="H9" i="1"/>
  <c r="H10" i="1"/>
  <c r="H11" i="1"/>
  <c r="H12" i="1"/>
  <c r="H13" i="1"/>
  <c r="H14" i="1"/>
  <c r="H15" i="1"/>
  <c r="H5" i="1"/>
  <c r="D7" i="1" s="1"/>
  <c r="F7" i="1" s="1"/>
  <c r="J7" i="1"/>
  <c r="J8" i="1" s="1"/>
  <c r="J9" i="1" s="1"/>
  <c r="J10" i="1" s="1"/>
  <c r="J11" i="1" s="1"/>
  <c r="J12" i="1" s="1"/>
  <c r="J13" i="1" s="1"/>
  <c r="J14" i="1" s="1"/>
  <c r="J15" i="1" s="1"/>
  <c r="M15" i="1" s="1"/>
  <c r="C7" i="1" l="1"/>
  <c r="E7" i="1" s="1"/>
  <c r="K14" i="1"/>
  <c r="K13" i="1"/>
  <c r="K10" i="1"/>
  <c r="K8" i="1"/>
  <c r="K7" i="1"/>
  <c r="K12" i="1"/>
  <c r="K11" i="1"/>
  <c r="K9" i="1"/>
  <c r="K15" i="1"/>
  <c r="D8" i="1"/>
  <c r="D12" i="1"/>
  <c r="C12" i="1" s="1"/>
  <c r="D16" i="1"/>
  <c r="C16" i="1" s="1"/>
  <c r="D24" i="1"/>
  <c r="C24" i="1" s="1"/>
  <c r="D9" i="1"/>
  <c r="C9" i="1" s="1"/>
  <c r="D13" i="1"/>
  <c r="C13" i="1" s="1"/>
  <c r="D17" i="1"/>
  <c r="C17" i="1" s="1"/>
  <c r="D21" i="1"/>
  <c r="C21" i="1" s="1"/>
  <c r="D20" i="1"/>
  <c r="C20" i="1" s="1"/>
  <c r="D10" i="1"/>
  <c r="C10" i="1" s="1"/>
  <c r="D14" i="1"/>
  <c r="C14" i="1" s="1"/>
  <c r="D18" i="1"/>
  <c r="C18" i="1" s="1"/>
  <c r="D22" i="1"/>
  <c r="C22" i="1" s="1"/>
  <c r="D11" i="1"/>
  <c r="C11" i="1" s="1"/>
  <c r="D15" i="1"/>
  <c r="C15" i="1" s="1"/>
  <c r="D19" i="1"/>
  <c r="C19" i="1" s="1"/>
  <c r="D23" i="1"/>
  <c r="C23" i="1" s="1"/>
  <c r="M14" i="1"/>
  <c r="M10" i="1"/>
  <c r="M12" i="1"/>
  <c r="M7" i="1"/>
  <c r="M8" i="1"/>
  <c r="M9" i="1"/>
  <c r="M11" i="1"/>
  <c r="M13" i="1"/>
  <c r="L15" i="1" l="1"/>
  <c r="L13" i="1"/>
  <c r="F8" i="1"/>
  <c r="C8" i="1"/>
  <c r="E15" i="1" s="1"/>
  <c r="L12" i="1"/>
  <c r="L14" i="1"/>
  <c r="L10" i="1"/>
  <c r="L7" i="1"/>
  <c r="L11" i="1"/>
  <c r="L8" i="1"/>
  <c r="L9" i="1"/>
  <c r="F18" i="1"/>
  <c r="F15" i="1"/>
  <c r="F16" i="1"/>
  <c r="F11" i="1"/>
  <c r="F9" i="1"/>
  <c r="F12" i="1"/>
  <c r="F21" i="1"/>
  <c r="F19" i="1"/>
  <c r="F20" i="1"/>
  <c r="F10" i="1"/>
  <c r="F22" i="1"/>
  <c r="F17" i="1"/>
  <c r="F13" i="1"/>
  <c r="F14" i="1"/>
  <c r="F23" i="1"/>
  <c r="F24" i="1"/>
  <c r="E17" i="1" l="1"/>
  <c r="E16" i="1"/>
  <c r="E10" i="1"/>
  <c r="E24" i="1"/>
  <c r="E8" i="1"/>
  <c r="E11" i="1"/>
  <c r="E18" i="1"/>
  <c r="E21" i="1"/>
  <c r="E14" i="1"/>
  <c r="E22" i="1"/>
  <c r="E9" i="1"/>
  <c r="E12" i="1"/>
  <c r="E20" i="1"/>
  <c r="E23" i="1"/>
  <c r="E19" i="1"/>
  <c r="E13" i="1"/>
</calcChain>
</file>

<file path=xl/sharedStrings.xml><?xml version="1.0" encoding="utf-8"?>
<sst xmlns="http://schemas.openxmlformats.org/spreadsheetml/2006/main" count="19" uniqueCount="12">
  <si>
    <t>Kötés nagyság</t>
  </si>
  <si>
    <t>Számlaméret</t>
  </si>
  <si>
    <t>Össz töke a poziban</t>
  </si>
  <si>
    <t>Konzervatív</t>
  </si>
  <si>
    <t>Kockázatos</t>
  </si>
  <si>
    <t>Trade</t>
  </si>
  <si>
    <t>Átlagár</t>
  </si>
  <si>
    <t>Vásárlási ár</t>
  </si>
  <si>
    <t>Csak a fehér színű cellákba írhatsz a többi cellát automatikusan tölti ki a rendszer!</t>
  </si>
  <si>
    <t>A vásárlási árat kézzel kell beírnod, minden vásárlásnál!</t>
  </si>
  <si>
    <t>DCA stratégia átlagár számító</t>
  </si>
  <si>
    <t>Hányadik pozíció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</si>
</sst>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Ft&quot;_-;\-* #,##0.00\ &quot;Ft&quot;_-;_-* &quot;-&quot;??\ &quot;Ft&quot;_-;_-@_-"/>
    <numFmt numFmtId="164" formatCode="_-[$$-409]* #,##0.00_ ;_-[$$-409]* \-#,##0.00\ ;_-[$$-409]* &quot;-&quot;??_ ;_-@_ "/>
    <numFmt numFmtId="165" formatCode="0.00000000"/>
    <numFmt numFmtId="166" formatCode="_-[$$-409]* #,##0.0000000000_ ;_-[$$-409]* \-#,##0.0000000000\ ;_-[$$-409]* &quot;-&quot;??_ ;_-@_ "/>
    <numFmt numFmtId="167" formatCode="_-[$$-409]* #,##0.000_ ;_-[$$-409]* \-#,##0.000\ ;_-[$$-409]* &quot;-&quot;??_ ;_-@_ "/>
  </numFmts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18"/>
      <color rgb="FFFF0000"/>
      <name val="Calibri"/>
      <family val="2"/>
      <scheme val="minor"/>
    </font>
    <font>
      <sz val="18"/>
      <name val="Calibri"/>
      <family val="2"/>
      <charset val="238"/>
      <scheme val="minor"/>
    </font>
    <font>
      <sz val="1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164" fontId="2" fillId="0" borderId="0" xfId="0" applyNumberFormat="1" applyFont="1"/>
    <xf numFmtId="164" fontId="2" fillId="2" borderId="0" xfId="0" applyNumberFormat="1" applyFont="1" applyFill="1" applyAlignment="1">
      <alignment horizontal="right"/>
    </xf>
    <xf numFmtId="0" fontId="2" fillId="3" borderId="0" xfId="0" applyFont="1" applyFill="1" applyAlignment="1">
      <alignment horizontal="center"/>
    </xf>
    <xf numFmtId="164" fontId="2" fillId="0" borderId="0" xfId="0" applyNumberFormat="1" applyFont="1" applyAlignment="1">
      <alignment horizontal="right"/>
    </xf>
    <xf numFmtId="0" fontId="3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164" fontId="4" fillId="2" borderId="0" xfId="0" applyNumberFormat="1" applyFont="1" applyFill="1" applyAlignment="1">
      <alignment horizontal="center"/>
    </xf>
    <xf numFmtId="164" fontId="4" fillId="2" borderId="0" xfId="0" applyNumberFormat="1" applyFont="1" applyFill="1" applyAlignment="1">
      <alignment horizontal="right"/>
    </xf>
    <xf numFmtId="164" fontId="2" fillId="0" borderId="0" xfId="1" applyNumberFormat="1" applyFont="1"/>
    <xf numFmtId="0" fontId="5" fillId="0" borderId="0" xfId="0" applyFont="1" applyAlignment="1">
      <alignment horizontal="center"/>
    </xf>
    <xf numFmtId="164" fontId="2" fillId="2" borderId="0" xfId="1" applyNumberFormat="1" applyFont="1" applyFill="1" applyAlignment="1">
      <alignment horizontal="center"/>
    </xf>
    <xf numFmtId="165" fontId="2" fillId="2" borderId="0" xfId="0" applyNumberFormat="1" applyFont="1" applyFill="1" applyAlignment="1">
      <alignment horizontal="center"/>
    </xf>
    <xf numFmtId="0" fontId="2" fillId="0" borderId="3" xfId="0" applyFont="1" applyBorder="1" applyAlignment="1">
      <alignment horizontal="center"/>
    </xf>
    <xf numFmtId="166" fontId="2" fillId="3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0" borderId="6" xfId="0" applyNumberFormat="1" applyFont="1" applyBorder="1" applyProtection="1">
      <protection locked="0"/>
    </xf>
    <xf numFmtId="0" fontId="2" fillId="4" borderId="2" xfId="0" applyFont="1" applyFill="1" applyBorder="1"/>
    <xf numFmtId="0" fontId="2" fillId="4" borderId="3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right"/>
    </xf>
    <xf numFmtId="0" fontId="2" fillId="4" borderId="0" xfId="0" applyFont="1" applyFill="1" applyAlignment="1">
      <alignment horizontal="center"/>
    </xf>
    <xf numFmtId="0" fontId="2" fillId="4" borderId="0" xfId="0" applyFont="1" applyFill="1" applyAlignment="1">
      <alignment horizontal="right"/>
    </xf>
    <xf numFmtId="164" fontId="2" fillId="4" borderId="0" xfId="0" applyNumberFormat="1" applyFont="1" applyFill="1" applyAlignment="1">
      <alignment horizontal="center"/>
    </xf>
    <xf numFmtId="164" fontId="2" fillId="4" borderId="0" xfId="0" applyNumberFormat="1" applyFont="1" applyFill="1" applyAlignment="1">
      <alignment horizontal="right"/>
    </xf>
    <xf numFmtId="164" fontId="2" fillId="4" borderId="6" xfId="0" applyNumberFormat="1" applyFont="1" applyFill="1" applyBorder="1"/>
    <xf numFmtId="0" fontId="2" fillId="4" borderId="1" xfId="0" applyFont="1" applyFill="1" applyBorder="1"/>
    <xf numFmtId="0" fontId="2" fillId="4" borderId="4" xfId="0" applyFont="1" applyFill="1" applyBorder="1" applyAlignment="1">
      <alignment horizontal="center"/>
    </xf>
    <xf numFmtId="0" fontId="5" fillId="4" borderId="0" xfId="0" applyFont="1" applyFill="1" applyAlignment="1">
      <alignment horizontal="center"/>
    </xf>
    <xf numFmtId="164" fontId="2" fillId="4" borderId="0" xfId="1" applyNumberFormat="1" applyFont="1" applyFill="1" applyAlignment="1">
      <alignment horizontal="center"/>
    </xf>
    <xf numFmtId="165" fontId="2" fillId="4" borderId="0" xfId="0" applyNumberFormat="1" applyFont="1" applyFill="1" applyAlignment="1">
      <alignment horizontal="center"/>
    </xf>
    <xf numFmtId="0" fontId="0" fillId="0" borderId="0" xfId="0" applyAlignment="1">
      <alignment vertical="top"/>
    </xf>
    <xf numFmtId="167" fontId="2" fillId="4" borderId="0" xfId="0" applyNumberFormat="1" applyFont="1" applyFill="1" applyAlignment="1">
      <alignment horizontal="center"/>
    </xf>
    <xf numFmtId="167" fontId="2" fillId="2" borderId="0" xfId="0" applyNumberFormat="1" applyFont="1" applyFill="1" applyAlignment="1">
      <alignment horizontal="center"/>
    </xf>
    <xf numFmtId="167" fontId="2" fillId="0" borderId="0" xfId="0" applyNumberFormat="1" applyFont="1" applyProtection="1">
      <protection locked="0"/>
    </xf>
    <xf numFmtId="167" fontId="2" fillId="4" borderId="0" xfId="0" applyNumberFormat="1" applyFont="1" applyFill="1"/>
    <xf numFmtId="167" fontId="5" fillId="4" borderId="0" xfId="0" quotePrefix="1" applyNumberFormat="1" applyFont="1" applyFill="1" applyAlignment="1">
      <alignment wrapText="1"/>
    </xf>
    <xf numFmtId="167" fontId="5" fillId="4" borderId="0" xfId="0" applyNumberFormat="1" applyFont="1" applyFill="1"/>
    <xf numFmtId="167" fontId="5" fillId="2" borderId="0" xfId="0" applyNumberFormat="1" applyFont="1" applyFill="1"/>
    <xf numFmtId="0" fontId="3" fillId="0" borderId="0" xfId="0" applyFont="1" applyAlignment="1">
      <alignment horizontal="center" vertical="top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Normál" xfId="0" builtinId="0"/>
    <cellStyle name="Pénznem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B46F86-D77E-4D1B-883E-1A29EDA53CAD}">
  <dimension ref="A1:M34"/>
  <sheetViews>
    <sheetView tabSelected="1" workbookViewId="0">
      <selection activeCell="A13" sqref="A13"/>
    </sheetView>
  </sheetViews>
  <sheetFormatPr defaultColWidth="15.140625" defaultRowHeight="23.25" x14ac:dyDescent="0.35"/>
  <cols>
    <col min="1" max="1" width="23.85546875" style="1" bestFit="1" customWidth="1"/>
    <col min="2" max="2" width="25.42578125" style="1" bestFit="1" customWidth="1"/>
    <col min="3" max="3" width="0.28515625" style="2" customWidth="1"/>
    <col min="4" max="4" width="20.28515625" style="13" customWidth="1"/>
    <col min="5" max="5" width="24.42578125" style="13" customWidth="1"/>
    <col min="6" max="6" width="29.42578125" style="3" bestFit="1" customWidth="1"/>
    <col min="7" max="7" width="18" style="1" bestFit="1" customWidth="1"/>
    <col min="8" max="9" width="25.42578125" style="1" bestFit="1" customWidth="1"/>
    <col min="10" max="10" width="21.140625" style="1" customWidth="1"/>
    <col min="11" max="11" width="23.7109375" style="1" hidden="1" customWidth="1"/>
    <col min="12" max="12" width="23.85546875" style="1" bestFit="1" customWidth="1"/>
    <col min="13" max="13" width="29.42578125" style="1" bestFit="1" customWidth="1"/>
    <col min="14" max="16384" width="15.140625" style="1"/>
  </cols>
  <sheetData>
    <row r="1" spans="1:13" x14ac:dyDescent="0.35">
      <c r="C1" s="1"/>
      <c r="D1" s="1"/>
      <c r="E1" s="1"/>
      <c r="F1" s="1"/>
    </row>
    <row r="2" spans="1:13" ht="36" x14ac:dyDescent="0.55000000000000004">
      <c r="C2" s="1"/>
      <c r="D2" s="8" t="s">
        <v>3</v>
      </c>
      <c r="E2" s="8"/>
      <c r="F2" s="43" t="s">
        <v>10</v>
      </c>
      <c r="G2" s="44"/>
      <c r="H2" s="44"/>
      <c r="I2" s="12"/>
      <c r="J2" s="8" t="s">
        <v>4</v>
      </c>
      <c r="K2" s="8"/>
      <c r="L2" s="8"/>
      <c r="M2" s="3"/>
    </row>
    <row r="3" spans="1:13" ht="24" thickBot="1" x14ac:dyDescent="0.4">
      <c r="C3" s="1"/>
      <c r="D3" s="8" t="s">
        <v>5</v>
      </c>
      <c r="E3" s="8"/>
      <c r="F3" s="1"/>
      <c r="J3" s="8" t="s">
        <v>5</v>
      </c>
      <c r="K3" s="8"/>
      <c r="L3" s="8"/>
      <c r="M3" s="3"/>
    </row>
    <row r="4" spans="1:13" ht="24" thickBot="1" x14ac:dyDescent="0.4">
      <c r="A4" s="20" t="s">
        <v>1</v>
      </c>
      <c r="C4" s="1"/>
      <c r="D4" s="2"/>
      <c r="E4" s="2"/>
      <c r="H4" s="20" t="s">
        <v>1</v>
      </c>
      <c r="J4" s="2"/>
      <c r="K4" s="2"/>
      <c r="L4" s="13"/>
      <c r="M4" s="3"/>
    </row>
    <row r="5" spans="1:13" ht="24" thickBot="1" x14ac:dyDescent="0.4">
      <c r="A5" s="19">
        <v>200</v>
      </c>
      <c r="B5" s="18" t="s">
        <v>11</v>
      </c>
      <c r="C5" s="16"/>
      <c r="D5" s="21" t="s">
        <v>0</v>
      </c>
      <c r="E5" s="22" t="s">
        <v>6</v>
      </c>
      <c r="F5" s="23" t="s">
        <v>2</v>
      </c>
      <c r="H5" s="28">
        <f>A5*1</f>
        <v>200</v>
      </c>
      <c r="I5" s="18" t="s">
        <v>11</v>
      </c>
      <c r="J5" s="21" t="s">
        <v>0</v>
      </c>
      <c r="K5" s="30"/>
      <c r="L5" s="22" t="s">
        <v>6</v>
      </c>
      <c r="M5" s="23" t="s">
        <v>2</v>
      </c>
    </row>
    <row r="6" spans="1:13" ht="24" thickBot="1" x14ac:dyDescent="0.4">
      <c r="A6" s="29" t="s">
        <v>7</v>
      </c>
      <c r="B6" s="6"/>
      <c r="C6" s="6"/>
      <c r="D6" s="24"/>
      <c r="E6" s="24"/>
      <c r="F6" s="25"/>
      <c r="H6" s="29" t="s">
        <v>7</v>
      </c>
      <c r="I6" s="6"/>
      <c r="J6" s="24"/>
      <c r="K6" s="24"/>
      <c r="L6" s="31"/>
      <c r="M6" s="25"/>
    </row>
    <row r="7" spans="1:13" x14ac:dyDescent="0.35">
      <c r="A7" s="37">
        <v>95302</v>
      </c>
      <c r="B7" s="6">
        <v>1</v>
      </c>
      <c r="C7" s="17">
        <f t="shared" ref="C7:C15" si="0">D7/H7</f>
        <v>6.2957755346162719E-6</v>
      </c>
      <c r="D7" s="26">
        <f>H5*0.3%</f>
        <v>0.6</v>
      </c>
      <c r="E7" s="35">
        <f>D7/C7</f>
        <v>95302</v>
      </c>
      <c r="F7" s="27">
        <f>D7+0</f>
        <v>0.6</v>
      </c>
      <c r="H7" s="38">
        <f t="shared" ref="H7:H20" si="1">A7*1</f>
        <v>95302</v>
      </c>
      <c r="I7" s="6">
        <v>1</v>
      </c>
      <c r="J7" s="32">
        <f>A5*0.3%</f>
        <v>0.6</v>
      </c>
      <c r="K7" s="33">
        <f t="shared" ref="K7:K15" si="2">J7/A7</f>
        <v>6.2957755346162719E-6</v>
      </c>
      <c r="L7" s="39">
        <f>J7/K7</f>
        <v>95302</v>
      </c>
      <c r="M7" s="27">
        <f>J7+0</f>
        <v>0.6</v>
      </c>
    </row>
    <row r="8" spans="1:13" x14ac:dyDescent="0.35">
      <c r="A8" s="37">
        <v>95302</v>
      </c>
      <c r="B8" s="6">
        <v>2</v>
      </c>
      <c r="C8" s="17">
        <f t="shared" si="0"/>
        <v>1.8887326603848815E-5</v>
      </c>
      <c r="D8" s="26">
        <f>D7*3</f>
        <v>1.7999999999999998</v>
      </c>
      <c r="E8" s="35">
        <f>(D7+D8)/(C7+C8)</f>
        <v>95302</v>
      </c>
      <c r="F8" s="27">
        <f>D8+D7</f>
        <v>2.4</v>
      </c>
      <c r="H8" s="38">
        <f t="shared" si="1"/>
        <v>95302</v>
      </c>
      <c r="I8" s="6">
        <v>2</v>
      </c>
      <c r="J8" s="32">
        <f>J7*2</f>
        <v>1.2</v>
      </c>
      <c r="K8" s="33">
        <f t="shared" si="2"/>
        <v>1.2591551069232544E-5</v>
      </c>
      <c r="L8" s="40">
        <f>(J7+J8)/(K7+K8)</f>
        <v>95302</v>
      </c>
      <c r="M8" s="27">
        <f>J8+J7</f>
        <v>1.7999999999999998</v>
      </c>
    </row>
    <row r="9" spans="1:13" x14ac:dyDescent="0.35">
      <c r="A9" s="37">
        <v>95302</v>
      </c>
      <c r="B9" s="6">
        <v>3</v>
      </c>
      <c r="C9" s="17">
        <f t="shared" si="0"/>
        <v>3.7774653207697629E-5</v>
      </c>
      <c r="D9" s="26">
        <f>D7*6</f>
        <v>3.5999999999999996</v>
      </c>
      <c r="E9" s="35">
        <f>(D7+D8+D9)/(C7+C8+C9)</f>
        <v>95302</v>
      </c>
      <c r="F9" s="27">
        <f>D9+D8+D7</f>
        <v>5.9999999999999991</v>
      </c>
      <c r="H9" s="38">
        <f t="shared" si="1"/>
        <v>95302</v>
      </c>
      <c r="I9" s="6">
        <v>3</v>
      </c>
      <c r="J9" s="32">
        <f>J8*2</f>
        <v>2.4</v>
      </c>
      <c r="K9" s="33">
        <f t="shared" si="2"/>
        <v>2.5183102138465087E-5</v>
      </c>
      <c r="L9" s="40">
        <f>(J7+J8+J9)/(K7+K8+K9)</f>
        <v>95302</v>
      </c>
      <c r="M9" s="27">
        <f>J9+J8+J7</f>
        <v>4.1999999999999993</v>
      </c>
    </row>
    <row r="10" spans="1:13" x14ac:dyDescent="0.35">
      <c r="A10" s="37">
        <v>95165</v>
      </c>
      <c r="B10" s="6">
        <v>4</v>
      </c>
      <c r="C10" s="17">
        <f t="shared" si="0"/>
        <v>5.6743550675143169E-5</v>
      </c>
      <c r="D10" s="26">
        <f>D7*9</f>
        <v>5.3999999999999995</v>
      </c>
      <c r="E10" s="35">
        <f>(D7+D8+D9+D10)/(C7+C8+C9+C10)</f>
        <v>95237.056126780168</v>
      </c>
      <c r="F10" s="27">
        <f>D10+D9+D8+D7</f>
        <v>11.4</v>
      </c>
      <c r="H10" s="38">
        <f t="shared" si="1"/>
        <v>95165</v>
      </c>
      <c r="I10" s="6">
        <v>4</v>
      </c>
      <c r="J10" s="32">
        <f>J9*2</f>
        <v>4.8</v>
      </c>
      <c r="K10" s="33">
        <f t="shared" si="2"/>
        <v>5.0438711711238372E-5</v>
      </c>
      <c r="L10" s="40">
        <f>(J7+J8+J9+J10)/(K7+K8+K9+K10)</f>
        <v>95228.884283665291</v>
      </c>
      <c r="M10" s="27">
        <f>J10+J9+J8+J7</f>
        <v>8.9999999999999982</v>
      </c>
    </row>
    <row r="11" spans="1:13" x14ac:dyDescent="0.35">
      <c r="A11" s="37">
        <v>94870</v>
      </c>
      <c r="B11" s="6">
        <v>5</v>
      </c>
      <c r="C11" s="17">
        <f t="shared" si="0"/>
        <v>7.5893327711605343E-5</v>
      </c>
      <c r="D11" s="26">
        <f>D7*12</f>
        <v>7.1999999999999993</v>
      </c>
      <c r="E11" s="35">
        <f>(D7+D8+D9+D10+D11)/(C7+C8+C9+C10+C11)</f>
        <v>95094.633451951988</v>
      </c>
      <c r="F11" s="27">
        <f>D11+D10+D9+D8+D7</f>
        <v>18.599999999999998</v>
      </c>
      <c r="H11" s="38">
        <f t="shared" si="1"/>
        <v>94870</v>
      </c>
      <c r="I11" s="6">
        <v>5</v>
      </c>
      <c r="J11" s="32">
        <f t="shared" ref="J11:J15" si="3">J10*2</f>
        <v>9.6</v>
      </c>
      <c r="K11" s="33">
        <f t="shared" si="2"/>
        <v>1.011911036154738E-4</v>
      </c>
      <c r="L11" s="40">
        <f>(J7+J8+J9+J10+J11)/(K7+K8+K9+K10+K11)</f>
        <v>95043.315293155872</v>
      </c>
      <c r="M11" s="27">
        <f>J11+J10+J9+J8+J7</f>
        <v>18.599999999999998</v>
      </c>
    </row>
    <row r="12" spans="1:13" x14ac:dyDescent="0.35">
      <c r="A12" s="37">
        <v>94826</v>
      </c>
      <c r="B12" s="6">
        <v>6</v>
      </c>
      <c r="C12" s="17">
        <f t="shared" si="0"/>
        <v>9.4910678505895007E-5</v>
      </c>
      <c r="D12" s="26">
        <f>D7*15</f>
        <v>9</v>
      </c>
      <c r="E12" s="35">
        <f>(D7+D8+D9+D10+D11+D12)/(C7+C8+C9+C10+C11+C12)</f>
        <v>95006.868505426042</v>
      </c>
      <c r="F12" s="27">
        <f>D12+D11+D10+D9+D8+D7</f>
        <v>27.599999999999998</v>
      </c>
      <c r="H12" s="38">
        <f t="shared" si="1"/>
        <v>94826</v>
      </c>
      <c r="I12" s="6">
        <v>6</v>
      </c>
      <c r="J12" s="32">
        <f t="shared" si="3"/>
        <v>19.2</v>
      </c>
      <c r="K12" s="33">
        <f t="shared" si="2"/>
        <v>2.0247611414590935E-4</v>
      </c>
      <c r="L12" s="40">
        <f>(J7+J8+J9+J10+J11+J12)/(K7+K8+K9+K10+K11+K12)</f>
        <v>94932.808591301568</v>
      </c>
      <c r="M12" s="27">
        <f>J12+J11+J10+J9+J8+J7</f>
        <v>37.799999999999997</v>
      </c>
    </row>
    <row r="13" spans="1:13" x14ac:dyDescent="0.35">
      <c r="A13" s="37">
        <v>94769</v>
      </c>
      <c r="B13" s="6">
        <v>7</v>
      </c>
      <c r="C13" s="17">
        <f t="shared" si="0"/>
        <v>1.1396131646424462E-4</v>
      </c>
      <c r="D13" s="26">
        <f>D7*18</f>
        <v>10.799999999999999</v>
      </c>
      <c r="E13" s="35">
        <f>(D7+D8+D9+D10+D11+D12+D13)/(C7+C8+C9+C10+C11+C12+C13)</f>
        <v>94939.847381555679</v>
      </c>
      <c r="F13" s="27">
        <f>D13+D12+D11+D10+D9+D8+D7</f>
        <v>38.4</v>
      </c>
      <c r="H13" s="38">
        <f t="shared" si="1"/>
        <v>94769</v>
      </c>
      <c r="I13" s="6">
        <v>7</v>
      </c>
      <c r="J13" s="32">
        <f t="shared" si="3"/>
        <v>38.4</v>
      </c>
      <c r="K13" s="33">
        <f t="shared" si="2"/>
        <v>4.0519579187286981E-4</v>
      </c>
      <c r="L13" s="40">
        <f>(J7+J8+J9+J10+J11+J12+J13)/(K7+K8+K9+K10+K11+K12+K13)</f>
        <v>94850.188659977372</v>
      </c>
      <c r="M13" s="27">
        <f>J13+J12+J11+J10+J9+J8+J7</f>
        <v>76.199999999999989</v>
      </c>
    </row>
    <row r="14" spans="1:13" x14ac:dyDescent="0.35">
      <c r="A14" s="37"/>
      <c r="B14" s="6">
        <v>8</v>
      </c>
      <c r="C14" s="17" t="e">
        <f t="shared" si="0"/>
        <v>#DIV/0!</v>
      </c>
      <c r="D14" s="26">
        <f>D7*21</f>
        <v>12.6</v>
      </c>
      <c r="E14" s="35" t="e">
        <f>(D7+D8+D9+D10+D11+D12+D13+D14)/(C7+C8+C9+C10+C11+C12+C13+C14)</f>
        <v>#DIV/0!</v>
      </c>
      <c r="F14" s="27">
        <f>D14+D13+D12+D11+D10+D9+D8+D7</f>
        <v>50.999999999999993</v>
      </c>
      <c r="H14" s="38">
        <f t="shared" si="1"/>
        <v>0</v>
      </c>
      <c r="I14" s="6">
        <v>8</v>
      </c>
      <c r="J14" s="32">
        <f t="shared" si="3"/>
        <v>76.8</v>
      </c>
      <c r="K14" s="33" t="e">
        <f t="shared" si="2"/>
        <v>#DIV/0!</v>
      </c>
      <c r="L14" s="40" t="e">
        <f>(J7+J8+J9+J10+J11+J12+J13+J14)/(K7+K8+K9+K10+K11+K12+K13+K14)</f>
        <v>#DIV/0!</v>
      </c>
      <c r="M14" s="27">
        <f>J14+J13+J12+J11+J10+J9+J8+J7</f>
        <v>152.99999999999997</v>
      </c>
    </row>
    <row r="15" spans="1:13" x14ac:dyDescent="0.35">
      <c r="A15" s="37"/>
      <c r="B15" s="6">
        <v>9</v>
      </c>
      <c r="C15" s="17" t="e">
        <f t="shared" si="0"/>
        <v>#DIV/0!</v>
      </c>
      <c r="D15" s="26">
        <f>D7*24</f>
        <v>14.399999999999999</v>
      </c>
      <c r="E15" s="35" t="e">
        <f>(D7+D8+D9+D10+D11+D12+D13+D14+D15)/(C7+C8+C9+C10+C11+C12+C13+C14+C15)</f>
        <v>#DIV/0!</v>
      </c>
      <c r="F15" s="27">
        <f>D15+D14+D13+D12+D11+D10+D9+D8+D7</f>
        <v>65.399999999999991</v>
      </c>
      <c r="H15" s="38">
        <f t="shared" si="1"/>
        <v>0</v>
      </c>
      <c r="I15" s="9">
        <v>9</v>
      </c>
      <c r="J15" s="14">
        <f t="shared" si="3"/>
        <v>153.6</v>
      </c>
      <c r="K15" s="15" t="e">
        <f t="shared" si="2"/>
        <v>#DIV/0!</v>
      </c>
      <c r="L15" s="41" t="e">
        <f>(J12+J13+J14+J15)/(K12+K13+K14+K15)</f>
        <v>#DIV/0!</v>
      </c>
      <c r="M15" s="5">
        <f>J15+J14+J13+J12+J11+J10+J9+J8+J7</f>
        <v>306.59999999999997</v>
      </c>
    </row>
    <row r="16" spans="1:13" x14ac:dyDescent="0.35">
      <c r="A16" s="37"/>
      <c r="B16" s="6">
        <v>10</v>
      </c>
      <c r="C16" s="17" t="e">
        <f t="shared" ref="C16:C24" si="4">D16/A16</f>
        <v>#DIV/0!</v>
      </c>
      <c r="D16" s="26">
        <f>D7*27</f>
        <v>16.2</v>
      </c>
      <c r="E16" s="35" t="e">
        <f>(D7+D8+D9+D10+D11+D12+D13+D14+D15+D16)/(C7+C8+C9+C10+C11+C12+C13+C14+C15+C16)</f>
        <v>#DIV/0!</v>
      </c>
      <c r="F16" s="27">
        <f>D16+D15+D14+D13+D12+D11+D10+D9+D8</f>
        <v>80.999999999999986</v>
      </c>
      <c r="H16" s="1">
        <f t="shared" si="1"/>
        <v>0</v>
      </c>
    </row>
    <row r="17" spans="1:13" x14ac:dyDescent="0.35">
      <c r="A17" s="37"/>
      <c r="B17" s="6">
        <v>11</v>
      </c>
      <c r="C17" s="17" t="e">
        <f t="shared" si="4"/>
        <v>#DIV/0!</v>
      </c>
      <c r="D17" s="26">
        <f>D7*30</f>
        <v>18</v>
      </c>
      <c r="E17" s="35" t="e">
        <f>(D7+D8+D9+D10+D11+D12+D13+D14+D15+D16+D17)/(C7+C8+C9+C10+C11+C12+C13+C14+C15+C16+C17)</f>
        <v>#DIV/0!</v>
      </c>
      <c r="F17" s="27">
        <f t="shared" ref="F17:F24" si="5">D17+D16+D15+D14+D13+D12+D11+D10+D9</f>
        <v>97.2</v>
      </c>
      <c r="H17" s="1">
        <f t="shared" si="1"/>
        <v>0</v>
      </c>
    </row>
    <row r="18" spans="1:13" x14ac:dyDescent="0.35">
      <c r="A18" s="37"/>
      <c r="B18" s="6">
        <v>12</v>
      </c>
      <c r="C18" s="17" t="e">
        <f t="shared" si="4"/>
        <v>#DIV/0!</v>
      </c>
      <c r="D18" s="26">
        <f>D7*33</f>
        <v>19.8</v>
      </c>
      <c r="E18" s="35" t="e">
        <f>(D7+D8+D9+D10+D11+D12+D13+D14+D15+D16+D17+D18)/(C7+C8+C9+C10+C11+C12+C13+C14+C15+C16+C17+C18)</f>
        <v>#DIV/0!</v>
      </c>
      <c r="F18" s="27">
        <f t="shared" si="5"/>
        <v>113.4</v>
      </c>
      <c r="H18" s="1">
        <f t="shared" si="1"/>
        <v>0</v>
      </c>
    </row>
    <row r="19" spans="1:13" x14ac:dyDescent="0.35">
      <c r="A19" s="37"/>
      <c r="B19" s="6">
        <v>13</v>
      </c>
      <c r="C19" s="17" t="e">
        <f t="shared" si="4"/>
        <v>#DIV/0!</v>
      </c>
      <c r="D19" s="26">
        <f>D7*36</f>
        <v>21.599999999999998</v>
      </c>
      <c r="E19" s="35" t="e">
        <f>(D7+D8+D9+D10+D11+D12+D13+D14+D15+D16+D17+D18+D19)/(C7+C8+C9+C10+C11+C12+C13+C14+C15+C16+C17+C18+C19)</f>
        <v>#DIV/0!</v>
      </c>
      <c r="F19" s="27">
        <f t="shared" si="5"/>
        <v>129.6</v>
      </c>
      <c r="H19" s="1">
        <f t="shared" si="1"/>
        <v>0</v>
      </c>
    </row>
    <row r="20" spans="1:13" x14ac:dyDescent="0.35">
      <c r="A20" s="37"/>
      <c r="B20" s="6">
        <v>14</v>
      </c>
      <c r="C20" s="17" t="e">
        <f t="shared" si="4"/>
        <v>#DIV/0!</v>
      </c>
      <c r="D20" s="26">
        <f>D7*39</f>
        <v>23.4</v>
      </c>
      <c r="E20" s="35" t="e">
        <f>(D7+D8+D9+D10+D11+D12+D13+D14+D15+D16+D17+D18+D19+D20)/(C7+C8+C9+C10+C11+C12+C13+C14+C15+C16+C17+C18+C19+C20)</f>
        <v>#DIV/0!</v>
      </c>
      <c r="F20" s="27">
        <f t="shared" si="5"/>
        <v>145.80000000000001</v>
      </c>
      <c r="H20" s="1">
        <f t="shared" si="1"/>
        <v>0</v>
      </c>
    </row>
    <row r="21" spans="1:13" x14ac:dyDescent="0.35">
      <c r="A21" s="37"/>
      <c r="B21" s="6">
        <v>15</v>
      </c>
      <c r="C21" s="17" t="e">
        <f t="shared" si="4"/>
        <v>#DIV/0!</v>
      </c>
      <c r="D21" s="26">
        <f>D7*41</f>
        <v>24.599999999999998</v>
      </c>
      <c r="E21" s="35" t="e">
        <f>(D7+D8+D9+D10+D11+D12+D13+D14+D15+D16+D17+D18+D19+D20+D21)/(C7+C8+C9+C10+C11+C12+C13+C14+C15+C16+C17+C18+C19+C20+C21)</f>
        <v>#DIV/0!</v>
      </c>
      <c r="F21" s="27">
        <f t="shared" si="5"/>
        <v>161.4</v>
      </c>
      <c r="H21" s="42" t="s">
        <v>8</v>
      </c>
      <c r="I21" s="42"/>
      <c r="J21" s="42"/>
      <c r="K21" s="42"/>
      <c r="L21" s="42"/>
      <c r="M21" s="42"/>
    </row>
    <row r="22" spans="1:13" x14ac:dyDescent="0.35">
      <c r="A22" s="37"/>
      <c r="B22" s="6">
        <v>16</v>
      </c>
      <c r="C22" s="17" t="e">
        <f t="shared" si="4"/>
        <v>#DIV/0!</v>
      </c>
      <c r="D22" s="26">
        <f>D7*43</f>
        <v>25.8</v>
      </c>
      <c r="E22" s="35" t="e">
        <f>(D7+D8+D9+D10+D11+D12+D13+D14+D15+D16+D17+D18+D19+D20+D21+D22)/(C7+C8+C9+C10+C11+C12+C13+C14+C15+C16+C17+C18+C19+C20+C21+C22)</f>
        <v>#DIV/0!</v>
      </c>
      <c r="F22" s="27">
        <f t="shared" si="5"/>
        <v>176.39999999999998</v>
      </c>
      <c r="H22" s="34"/>
      <c r="I22" s="34"/>
      <c r="J22" s="34"/>
      <c r="K22" s="34"/>
      <c r="L22" s="34"/>
      <c r="M22" s="34"/>
    </row>
    <row r="23" spans="1:13" x14ac:dyDescent="0.35">
      <c r="A23" s="37"/>
      <c r="B23" s="6">
        <v>17</v>
      </c>
      <c r="C23" s="17" t="e">
        <f t="shared" si="4"/>
        <v>#DIV/0!</v>
      </c>
      <c r="D23" s="26">
        <f>D7*46</f>
        <v>27.599999999999998</v>
      </c>
      <c r="E23" s="35" t="e">
        <f>(D7+D8+D9+D10+D11+D12+D13+D14+D15+D16+D17+D18+D19+D20+D21+D22+D23)/(C7+C8+C9+C10+C11+C12+C13+C14+C15+C16+C17+C18+C19+C20+C21+C22+C23)</f>
        <v>#DIV/0!</v>
      </c>
      <c r="F23" s="27">
        <f t="shared" si="5"/>
        <v>191.4</v>
      </c>
      <c r="H23" s="42" t="s">
        <v>9</v>
      </c>
      <c r="I23" s="42"/>
      <c r="J23" s="42"/>
      <c r="K23" s="42"/>
      <c r="L23" s="42"/>
      <c r="M23" s="42"/>
    </row>
    <row r="24" spans="1:13" x14ac:dyDescent="0.35">
      <c r="A24" s="37"/>
      <c r="B24" s="9">
        <v>18</v>
      </c>
      <c r="C24" s="17" t="e">
        <f t="shared" si="4"/>
        <v>#DIV/0!</v>
      </c>
      <c r="D24" s="10">
        <f>D7*49</f>
        <v>29.4</v>
      </c>
      <c r="E24" s="36" t="e">
        <f>(D7+D8+D9+D10+D11+D12+D13+D14+D15+D16+D17+D18+D19+D20+D21+D22+D23+D24)/(C7+C8+C9+C10+C11+C12+C13+C14+C15+C16+C17+C18+C19+C20+C21+C22+C23+C24)</f>
        <v>#DIV/0!</v>
      </c>
      <c r="F24" s="11">
        <f t="shared" si="5"/>
        <v>206.39999999999998</v>
      </c>
      <c r="H24" s="34"/>
      <c r="I24" s="34"/>
      <c r="J24" s="34"/>
      <c r="K24" s="34"/>
      <c r="L24" s="34"/>
      <c r="M24" s="34"/>
    </row>
    <row r="25" spans="1:13" x14ac:dyDescent="0.35">
      <c r="L25" s="4"/>
      <c r="M25" s="7"/>
    </row>
    <row r="26" spans="1:13" x14ac:dyDescent="0.35">
      <c r="L26" s="4"/>
      <c r="M26" s="7"/>
    </row>
    <row r="27" spans="1:13" x14ac:dyDescent="0.35">
      <c r="L27" s="4"/>
      <c r="M27" s="7"/>
    </row>
    <row r="28" spans="1:13" x14ac:dyDescent="0.35">
      <c r="M28" s="7"/>
    </row>
    <row r="29" spans="1:13" x14ac:dyDescent="0.35">
      <c r="M29" s="7"/>
    </row>
    <row r="30" spans="1:13" x14ac:dyDescent="0.35">
      <c r="M30" s="7"/>
    </row>
    <row r="31" spans="1:13" x14ac:dyDescent="0.35">
      <c r="M31" s="7"/>
    </row>
    <row r="32" spans="1:13" x14ac:dyDescent="0.35">
      <c r="M32" s="7"/>
    </row>
    <row r="33" spans="13:13" x14ac:dyDescent="0.35">
      <c r="M33" s="7"/>
    </row>
    <row r="34" spans="13:13" x14ac:dyDescent="0.35">
      <c r="M34" s="7"/>
    </row>
  </sheetData>
  <sheetProtection algorithmName="SHA-512" hashValue="EZDlNpxSaz6KACPGuB0SkUyOi/nsPKXYt9xV4/Jj9hEtEdfvWv21DQsFl9vbLF6orWxqQLTHyTs/K3z63qFh8w==" saltValue="aBIt61s59iNeSUirkQ7zww==" spinCount="100000" sheet="1" selectLockedCells="1"/>
  <mergeCells count="3">
    <mergeCell ref="H21:M21"/>
    <mergeCell ref="H23:M23"/>
    <mergeCell ref="F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</dc:creator>
  <cp:lastModifiedBy>Computer</cp:lastModifiedBy>
  <dcterms:created xsi:type="dcterms:W3CDTF">2024-11-18T16:56:49Z</dcterms:created>
  <dcterms:modified xsi:type="dcterms:W3CDTF">2024-12-05T19:51:56Z</dcterms:modified>
</cp:coreProperties>
</file>